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Compounds\Analysis\Photocatalysis\2019.07.29 HT 2mg CN 2mL 10mM EDTA (in-situ 1wt% Pt) N2 PDD (He)\"/>
    </mc:Choice>
  </mc:AlternateContent>
  <bookViews>
    <workbookView xWindow="14400" yWindow="30" windowWidth="7170" windowHeight="80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0" i="1" l="1"/>
  <c r="B19" i="1"/>
  <c r="V19" i="1"/>
  <c r="V20" i="1"/>
  <c r="E19" i="1" l="1"/>
  <c r="J19" i="1"/>
  <c r="K19" i="1"/>
  <c r="E20" i="1"/>
  <c r="J20" i="1"/>
  <c r="K20" i="1"/>
  <c r="B10" i="1" l="1"/>
  <c r="B14" i="1" s="1"/>
  <c r="B8" i="1"/>
  <c r="B15" i="1" l="1"/>
  <c r="J3" i="1" l="1"/>
  <c r="D8" i="1" l="1"/>
  <c r="C8" i="1" l="1"/>
  <c r="G4" i="1" l="1"/>
  <c r="G6" i="1" s="1"/>
  <c r="M19" i="1" l="1"/>
  <c r="J4" i="1"/>
  <c r="P19" i="1" l="1"/>
  <c r="S19" i="1" s="1"/>
  <c r="D10" i="1"/>
  <c r="D14" i="1" s="1"/>
  <c r="D15" i="1" s="1"/>
  <c r="C10" i="1"/>
  <c r="C14" i="1" s="1"/>
  <c r="C15" i="1" s="1"/>
  <c r="M20" i="1" l="1"/>
  <c r="P20" i="1" s="1"/>
  <c r="S20" i="1" s="1"/>
  <c r="L20" i="1"/>
  <c r="O20" i="1" s="1"/>
  <c r="R20" i="1" s="1"/>
  <c r="U20" i="1" s="1"/>
  <c r="N20" i="1"/>
  <c r="Q20" i="1" s="1"/>
  <c r="T20" i="1" s="1"/>
  <c r="L19" i="1" l="1"/>
  <c r="O19" i="1" s="1"/>
  <c r="R19" i="1" s="1"/>
  <c r="U19" i="1" s="1"/>
  <c r="N19" i="1"/>
  <c r="Q19" i="1" s="1"/>
  <c r="T19" i="1" s="1"/>
  <c r="B3" i="1" l="1"/>
</calcChain>
</file>

<file path=xl/sharedStrings.xml><?xml version="1.0" encoding="utf-8"?>
<sst xmlns="http://schemas.openxmlformats.org/spreadsheetml/2006/main" count="72" uniqueCount="60">
  <si>
    <t>Callibration Gas</t>
  </si>
  <si>
    <t>Area of peak</t>
  </si>
  <si>
    <t>H2</t>
  </si>
  <si>
    <t>CO</t>
  </si>
  <si>
    <t>CH4</t>
  </si>
  <si>
    <t>MW (g/mol)</t>
  </si>
  <si>
    <t>Area of H2</t>
  </si>
  <si>
    <t>Area of CH4</t>
  </si>
  <si>
    <t>Area of CO</t>
  </si>
  <si>
    <t>Amount of H2 (umol)</t>
  </si>
  <si>
    <t>Amount of CH4 (umol)</t>
  </si>
  <si>
    <t>Amount of CO (umol)</t>
  </si>
  <si>
    <t>Range</t>
  </si>
  <si>
    <t>Signal</t>
  </si>
  <si>
    <t>Actual</t>
  </si>
  <si>
    <t>Volume of headspace</t>
  </si>
  <si>
    <t>Conc. (ppm or uL/L)</t>
  </si>
  <si>
    <t>Sample injected (uL)</t>
  </si>
  <si>
    <r>
      <t xml:space="preserve">Volume of gas, </t>
    </r>
    <r>
      <rPr>
        <i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 xml:space="preserve"> (uL)</t>
    </r>
  </si>
  <si>
    <r>
      <t xml:space="preserve">Temperature, </t>
    </r>
    <r>
      <rPr>
        <i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 xml:space="preserve"> (K)</t>
    </r>
  </si>
  <si>
    <r>
      <t xml:space="preserve">Pressure, </t>
    </r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 xml:space="preserve"> (Pa)</t>
    </r>
  </si>
  <si>
    <t>Gas Constant, R (J/K/mol)</t>
  </si>
  <si>
    <r>
      <t xml:space="preserve">Amount of gas, </t>
    </r>
    <r>
      <rPr>
        <i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 xml:space="preserve"> (umol)</t>
    </r>
  </si>
  <si>
    <t>***umol per peak area</t>
  </si>
  <si>
    <t>Total headspace</t>
  </si>
  <si>
    <t>Amount of H2 (umol/g)</t>
  </si>
  <si>
    <t>Amount of CH4 (umol/g)</t>
  </si>
  <si>
    <t>Amount of CO (umol/g)</t>
  </si>
  <si>
    <t>Amount of photocatalyst</t>
  </si>
  <si>
    <t>mg</t>
  </si>
  <si>
    <t>g</t>
  </si>
  <si>
    <t>Headspace : sample</t>
  </si>
  <si>
    <t>1g : sample</t>
  </si>
  <si>
    <t xml:space="preserve">Volume of Solvent </t>
  </si>
  <si>
    <t>Reactor volume</t>
  </si>
  <si>
    <t>mL</t>
  </si>
  <si>
    <t xml:space="preserve">Sample taken </t>
  </si>
  <si>
    <t>uL</t>
  </si>
  <si>
    <t>Actual Area of Peak</t>
  </si>
  <si>
    <t>Notes</t>
  </si>
  <si>
    <t>1 m^3 = 1000 L</t>
  </si>
  <si>
    <t>Vial position</t>
  </si>
  <si>
    <t>Sample</t>
  </si>
  <si>
    <t>Amount of H2 (umol/g/h)</t>
  </si>
  <si>
    <t>Amount of CH4 (umol/g/h)</t>
  </si>
  <si>
    <t>Amount of CO (umol/g/h)</t>
  </si>
  <si>
    <t>Time Started</t>
  </si>
  <si>
    <t>Time Ended</t>
  </si>
  <si>
    <t>Length of Experiment (hours)</t>
  </si>
  <si>
    <t>Vial</t>
  </si>
  <si>
    <t>Position</t>
  </si>
  <si>
    <t>Solution</t>
  </si>
  <si>
    <t>Gas</t>
  </si>
  <si>
    <t>N2</t>
  </si>
  <si>
    <t>1D</t>
  </si>
  <si>
    <t>A</t>
  </si>
  <si>
    <t>B</t>
  </si>
  <si>
    <t>2mg photocat, 2mL 10mM EDTA, in glass vial, N2 purged pH 4.??, Xe Lamp (Main)  (~100 mW cm-2)</t>
  </si>
  <si>
    <t>10mM EDTA (1mM NiCycP 24hr soak)</t>
  </si>
  <si>
    <t xml:space="preserve">2019.07.29 - 1D EDTA NiCycP under CO2
Using the PDD detector and He carrier gas
One point calibration - 19 -06_2019 Verity 100uL R3
- EDTA solution goes blue after experiment
- Due to Jin's experiment being early, all the CO2 from her experiments came through during my injection making the signal shoot up, so will need to repeat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</si>
</sst>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400]h:mm:ss\ AM/PM"/>
  </numFmts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2" fontId="0" fillId="0" borderId="0" xfId="0" applyNumberFormat="1" applyAlignment="1">
      <alignment vertical="center" wrapText="1"/>
    </xf>
    <xf numFmtId="164" fontId="0" fillId="0" borderId="0" xfId="0" applyNumberFormat="1" applyAlignment="1">
      <alignment vertical="center" wrapText="1"/>
    </xf>
    <xf numFmtId="20" fontId="0" fillId="0" borderId="0" xfId="0" applyNumberFormat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</xdr:colOff>
      <xdr:row>9</xdr:row>
      <xdr:rowOff>161926</xdr:rowOff>
    </xdr:from>
    <xdr:to>
      <xdr:col>4</xdr:col>
      <xdr:colOff>933450</xdr:colOff>
      <xdr:row>12</xdr:row>
      <xdr:rowOff>9526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6353175" y="1876426"/>
              <a:ext cx="828675" cy="4191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/>
                      </a:rPr>
                      <m:t>𝑛</m:t>
                    </m:r>
                    <m:r>
                      <a:rPr lang="en-GB" sz="1100" b="0" i="1">
                        <a:latin typeface="Cambria Math"/>
                      </a:rPr>
                      <m:t>= 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/>
                          </a:rPr>
                          <m:t>𝑝𝑉</m:t>
                        </m:r>
                      </m:num>
                      <m:den>
                        <m:r>
                          <a:rPr lang="en-GB" sz="1100" b="0" i="1">
                            <a:latin typeface="Cambria Math"/>
                          </a:rPr>
                          <m:t>𝑅𝑇</m:t>
                        </m:r>
                      </m:den>
                    </m:f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6353175" y="1876426"/>
              <a:ext cx="828675" cy="4191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noAutofit/>
            </a:bodyPr>
            <a:lstStyle/>
            <a:p>
              <a:pPr/>
              <a:r>
                <a:rPr lang="en-GB" sz="1100" b="0" i="0">
                  <a:latin typeface="Cambria Math"/>
                </a:rPr>
                <a:t>𝑛=  𝑝𝑉/𝑅𝑇</a:t>
              </a:r>
              <a:endParaRPr lang="en-GB" sz="1100"/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49"/>
  <sheetViews>
    <sheetView tabSelected="1" topLeftCell="E1" workbookViewId="0">
      <selection activeCell="S19" sqref="S19:U20"/>
    </sheetView>
  </sheetViews>
  <sheetFormatPr defaultColWidth="20.7109375" defaultRowHeight="15" x14ac:dyDescent="0.25"/>
  <cols>
    <col min="1" max="1" width="23.42578125" style="1" customWidth="1"/>
    <col min="2" max="3" width="21.7109375" style="1" customWidth="1"/>
    <col min="4" max="4" width="20.5703125" style="1" customWidth="1"/>
    <col min="5" max="5" width="15.28515625" style="1" customWidth="1"/>
    <col min="6" max="6" width="20" style="1" customWidth="1"/>
    <col min="7" max="21" width="12.85546875" style="1" customWidth="1"/>
    <col min="22" max="16384" width="20.7109375" style="1"/>
  </cols>
  <sheetData>
    <row r="2" spans="1:20" ht="15.75" customHeight="1" x14ac:dyDescent="0.25">
      <c r="A2" s="1" t="s">
        <v>0</v>
      </c>
      <c r="B2" s="1" t="s">
        <v>2</v>
      </c>
      <c r="C2" s="1" t="s">
        <v>4</v>
      </c>
      <c r="D2" s="1" t="s">
        <v>3</v>
      </c>
      <c r="F2" s="1" t="s">
        <v>34</v>
      </c>
      <c r="G2" s="1">
        <v>5</v>
      </c>
      <c r="H2" s="1" t="s">
        <v>35</v>
      </c>
      <c r="I2" s="10" t="s">
        <v>28</v>
      </c>
      <c r="J2" s="1">
        <v>2</v>
      </c>
      <c r="K2" s="1" t="s">
        <v>29</v>
      </c>
      <c r="Q2" s="5"/>
      <c r="R2" s="5"/>
      <c r="S2" s="5"/>
      <c r="T2" s="2"/>
    </row>
    <row r="3" spans="1:20" x14ac:dyDescent="0.25">
      <c r="A3" s="1" t="s">
        <v>5</v>
      </c>
      <c r="B3" s="2">
        <f>1.00794*2</f>
        <v>2.0158800000000001</v>
      </c>
      <c r="C3" s="2">
        <v>16.04</v>
      </c>
      <c r="D3" s="2">
        <v>28.01</v>
      </c>
      <c r="F3" s="1" t="s">
        <v>33</v>
      </c>
      <c r="G3" s="1">
        <v>2.5</v>
      </c>
      <c r="H3" s="1" t="s">
        <v>35</v>
      </c>
      <c r="I3" s="10"/>
      <c r="J3" s="1">
        <f>J2/1000</f>
        <v>2E-3</v>
      </c>
      <c r="K3" s="1" t="s">
        <v>30</v>
      </c>
      <c r="Q3" s="5"/>
      <c r="R3" s="5"/>
      <c r="S3" s="5"/>
      <c r="T3" s="2"/>
    </row>
    <row r="4" spans="1:20" ht="30" x14ac:dyDescent="0.25">
      <c r="A4" s="1" t="s">
        <v>16</v>
      </c>
      <c r="B4" s="1">
        <v>510</v>
      </c>
      <c r="C4" s="1">
        <v>513</v>
      </c>
      <c r="D4" s="1">
        <v>510</v>
      </c>
      <c r="F4" s="1" t="s">
        <v>15</v>
      </c>
      <c r="G4" s="1">
        <f>G2-G3</f>
        <v>2.5</v>
      </c>
      <c r="H4" s="1" t="s">
        <v>35</v>
      </c>
      <c r="I4" s="1" t="s">
        <v>32</v>
      </c>
      <c r="J4" s="1">
        <f>1/J3</f>
        <v>500</v>
      </c>
    </row>
    <row r="5" spans="1:20" x14ac:dyDescent="0.25">
      <c r="A5" s="1" t="s">
        <v>17</v>
      </c>
      <c r="B5" s="10">
        <v>100</v>
      </c>
      <c r="C5" s="10"/>
      <c r="D5" s="10"/>
      <c r="F5" s="1" t="s">
        <v>36</v>
      </c>
      <c r="G5" s="1">
        <v>500</v>
      </c>
      <c r="H5" s="1" t="s">
        <v>37</v>
      </c>
    </row>
    <row r="6" spans="1:20" x14ac:dyDescent="0.25">
      <c r="A6" s="1" t="s">
        <v>1</v>
      </c>
      <c r="B6">
        <v>700.79399999999998</v>
      </c>
      <c r="C6"/>
      <c r="D6">
        <v>3008.5070000000001</v>
      </c>
      <c r="F6" s="1" t="s">
        <v>31</v>
      </c>
      <c r="G6" s="1">
        <f>G4/(G5/1000)</f>
        <v>5</v>
      </c>
    </row>
    <row r="7" spans="1:20" x14ac:dyDescent="0.25">
      <c r="A7" s="1" t="s">
        <v>12</v>
      </c>
      <c r="B7" s="10">
        <v>3</v>
      </c>
      <c r="C7" s="10"/>
      <c r="D7" s="10"/>
    </row>
    <row r="8" spans="1:20" x14ac:dyDescent="0.25">
      <c r="A8" s="1" t="s">
        <v>38</v>
      </c>
      <c r="B8" s="1">
        <f>B6*(2^$B$7)</f>
        <v>5606.3519999999999</v>
      </c>
      <c r="C8" s="1">
        <f t="shared" ref="C8" si="0">C6*(2^$B$7)</f>
        <v>0</v>
      </c>
      <c r="D8" s="1">
        <f>D6*(2^$B$7)</f>
        <v>24068.056</v>
      </c>
      <c r="H8" s="10" t="s">
        <v>39</v>
      </c>
      <c r="I8" s="10"/>
      <c r="J8" s="10"/>
      <c r="K8" s="10"/>
      <c r="L8" s="10"/>
      <c r="M8" s="10"/>
      <c r="N8" s="10"/>
      <c r="O8" s="10"/>
    </row>
    <row r="9" spans="1:20" ht="15" customHeight="1" x14ac:dyDescent="0.25">
      <c r="H9" s="11" t="s">
        <v>59</v>
      </c>
      <c r="I9" s="11"/>
      <c r="J9" s="11"/>
      <c r="K9" s="11"/>
      <c r="L9" s="11"/>
      <c r="M9" s="11"/>
      <c r="N9" s="11"/>
      <c r="O9" s="11"/>
    </row>
    <row r="10" spans="1:20" x14ac:dyDescent="0.25">
      <c r="A10" s="1" t="s">
        <v>18</v>
      </c>
      <c r="B10" s="1">
        <f>(B4*(B5/1000000))</f>
        <v>5.1000000000000004E-2</v>
      </c>
      <c r="C10" s="1">
        <f>(C4*(B5/1000000))</f>
        <v>5.1300000000000005E-2</v>
      </c>
      <c r="D10" s="1">
        <f>(D4*(B5/1000000))</f>
        <v>5.1000000000000004E-2</v>
      </c>
      <c r="F10" s="1" t="s">
        <v>40</v>
      </c>
      <c r="H10" s="11"/>
      <c r="I10" s="11"/>
      <c r="J10" s="11"/>
      <c r="K10" s="11"/>
      <c r="L10" s="11"/>
      <c r="M10" s="11"/>
      <c r="N10" s="11"/>
      <c r="O10" s="11"/>
    </row>
    <row r="11" spans="1:20" x14ac:dyDescent="0.25">
      <c r="A11" s="1" t="s">
        <v>19</v>
      </c>
      <c r="B11" s="1">
        <v>293</v>
      </c>
      <c r="C11" s="1">
        <v>293</v>
      </c>
      <c r="D11" s="1">
        <v>293</v>
      </c>
      <c r="H11" s="11"/>
      <c r="I11" s="11"/>
      <c r="J11" s="11"/>
      <c r="K11" s="11"/>
      <c r="L11" s="11"/>
      <c r="M11" s="11"/>
      <c r="N11" s="11"/>
      <c r="O11" s="11"/>
    </row>
    <row r="12" spans="1:20" x14ac:dyDescent="0.25">
      <c r="A12" s="1" t="s">
        <v>20</v>
      </c>
      <c r="B12" s="1">
        <v>101325</v>
      </c>
      <c r="C12" s="1">
        <v>101325</v>
      </c>
      <c r="D12" s="1">
        <v>101325</v>
      </c>
      <c r="H12" s="11"/>
      <c r="I12" s="11"/>
      <c r="J12" s="11"/>
      <c r="K12" s="11"/>
      <c r="L12" s="11"/>
      <c r="M12" s="11"/>
      <c r="N12" s="11"/>
      <c r="O12" s="11"/>
    </row>
    <row r="13" spans="1:20" ht="30" x14ac:dyDescent="0.25">
      <c r="A13" s="1" t="s">
        <v>21</v>
      </c>
      <c r="B13" s="1">
        <v>8.3144100000000005</v>
      </c>
      <c r="C13" s="1">
        <v>8.3144100000000005</v>
      </c>
      <c r="D13" s="1">
        <v>8.3144100000000005</v>
      </c>
      <c r="H13" s="11"/>
      <c r="I13" s="11"/>
      <c r="J13" s="11"/>
      <c r="K13" s="11"/>
      <c r="L13" s="11"/>
      <c r="M13" s="11"/>
      <c r="N13" s="11"/>
      <c r="O13" s="11"/>
    </row>
    <row r="14" spans="1:20" x14ac:dyDescent="0.25">
      <c r="A14" s="1" t="s">
        <v>22</v>
      </c>
      <c r="B14" s="1">
        <f>((B12*(B10/1000000000))/(B13*B11))*1000000</f>
        <v>2.1212298580449247E-3</v>
      </c>
      <c r="C14" s="1">
        <f>((C12*(C10/1000000000))/(C13*C11))*1000000</f>
        <v>2.1337076807393068E-3</v>
      </c>
      <c r="D14" s="1">
        <f>((D12*(D10/1000000000))/(D13*D11))*1000000</f>
        <v>2.1212298580449247E-3</v>
      </c>
      <c r="H14" s="11"/>
      <c r="I14" s="11"/>
      <c r="J14" s="11"/>
      <c r="K14" s="11"/>
      <c r="L14" s="11"/>
      <c r="M14" s="11"/>
      <c r="N14" s="11"/>
      <c r="O14" s="11"/>
    </row>
    <row r="15" spans="1:20" x14ac:dyDescent="0.25">
      <c r="A15" s="1" t="s">
        <v>23</v>
      </c>
      <c r="B15" s="1">
        <f>B14/B8</f>
        <v>3.783618756091171E-7</v>
      </c>
      <c r="C15" s="1" t="e">
        <f>C14/C8</f>
        <v>#DIV/0!</v>
      </c>
      <c r="D15" s="1">
        <f>D14/D8</f>
        <v>8.8134656909761412E-8</v>
      </c>
      <c r="H15" s="11"/>
      <c r="I15" s="11"/>
      <c r="J15" s="11"/>
      <c r="K15" s="11"/>
      <c r="L15" s="11"/>
      <c r="M15" s="11"/>
      <c r="N15" s="11"/>
      <c r="O15" s="11"/>
    </row>
    <row r="17" spans="1:22" ht="36" customHeight="1" x14ac:dyDescent="0.25">
      <c r="A17" s="10" t="s">
        <v>57</v>
      </c>
      <c r="B17" s="10"/>
      <c r="C17" s="10"/>
      <c r="G17" s="1" t="s">
        <v>13</v>
      </c>
      <c r="J17" s="1" t="s">
        <v>14</v>
      </c>
      <c r="M17" s="1" t="s">
        <v>24</v>
      </c>
    </row>
    <row r="18" spans="1:22" ht="45" x14ac:dyDescent="0.25">
      <c r="A18" s="1" t="s">
        <v>41</v>
      </c>
      <c r="B18" s="1" t="s">
        <v>42</v>
      </c>
      <c r="C18" s="1" t="s">
        <v>46</v>
      </c>
      <c r="D18" s="1" t="s">
        <v>47</v>
      </c>
      <c r="E18" s="1" t="s">
        <v>48</v>
      </c>
      <c r="F18" s="1" t="s">
        <v>12</v>
      </c>
      <c r="G18" s="1" t="s">
        <v>6</v>
      </c>
      <c r="H18" s="1" t="s">
        <v>7</v>
      </c>
      <c r="I18" s="1" t="s">
        <v>8</v>
      </c>
      <c r="J18" s="1" t="s">
        <v>6</v>
      </c>
      <c r="K18" s="1" t="s">
        <v>7</v>
      </c>
      <c r="L18" s="1" t="s">
        <v>8</v>
      </c>
      <c r="M18" s="1" t="s">
        <v>9</v>
      </c>
      <c r="N18" s="1" t="s">
        <v>10</v>
      </c>
      <c r="O18" s="1" t="s">
        <v>11</v>
      </c>
      <c r="P18" s="1" t="s">
        <v>25</v>
      </c>
      <c r="Q18" s="1" t="s">
        <v>26</v>
      </c>
      <c r="R18" s="1" t="s">
        <v>27</v>
      </c>
      <c r="S18" s="1" t="s">
        <v>43</v>
      </c>
      <c r="T18" s="1" t="s">
        <v>44</v>
      </c>
      <c r="U18" s="1" t="s">
        <v>45</v>
      </c>
    </row>
    <row r="19" spans="1:22" ht="17.25" customHeight="1" x14ac:dyDescent="0.25">
      <c r="A19" s="6" t="s">
        <v>55</v>
      </c>
      <c r="B19" s="9" t="str">
        <f>C23</f>
        <v>1D</v>
      </c>
      <c r="C19" s="5">
        <v>0.4375</v>
      </c>
      <c r="D19" s="5">
        <v>0.60555555555555551</v>
      </c>
      <c r="E19" s="2">
        <f>(D19-C19)*24</f>
        <v>4.0333333333333323</v>
      </c>
      <c r="F19">
        <v>0</v>
      </c>
      <c r="G19">
        <v>143.523</v>
      </c>
      <c r="H19">
        <v>793.79700000000003</v>
      </c>
      <c r="I19">
        <v>712.92200000000003</v>
      </c>
      <c r="J19" s="1">
        <f>G19*(2^(F19))</f>
        <v>143.523</v>
      </c>
      <c r="K19" s="1">
        <f>H19*(2^(F19))</f>
        <v>793.79700000000003</v>
      </c>
      <c r="L19" s="1">
        <f>I19*(2^(F19))</f>
        <v>712.92200000000003</v>
      </c>
      <c r="M19" s="1">
        <f>J19*$B$15*$G$6</f>
        <v>2.7151815736523656E-4</v>
      </c>
      <c r="N19" s="1" t="e">
        <f>K19*$C$15*$G$6</f>
        <v>#DIV/0!</v>
      </c>
      <c r="O19" s="1">
        <f>L19*$D$15*$G$6</f>
        <v>3.141656793671046E-4</v>
      </c>
      <c r="P19" s="1">
        <f>M19*$J$4</f>
        <v>0.13575907868261827</v>
      </c>
      <c r="Q19" s="1" t="e">
        <f>N19*$J$4</f>
        <v>#DIV/0!</v>
      </c>
      <c r="R19" s="1">
        <f>O19*$J$4</f>
        <v>0.1570828396835523</v>
      </c>
      <c r="S19" s="1">
        <f>P19/$E$19</f>
        <v>3.3659275706434288E-2</v>
      </c>
      <c r="T19" s="1" t="e">
        <f t="shared" ref="T19" si="1">Q19/$E$19</f>
        <v>#DIV/0!</v>
      </c>
      <c r="U19" s="1">
        <f>R19/$E$19</f>
        <v>3.8946158599227849E-2</v>
      </c>
      <c r="V19" s="6" t="str">
        <f>A19</f>
        <v>A</v>
      </c>
    </row>
    <row r="20" spans="1:22" ht="17.25" customHeight="1" x14ac:dyDescent="0.25">
      <c r="A20" s="6" t="s">
        <v>56</v>
      </c>
      <c r="B20" s="9" t="str">
        <f>C24</f>
        <v>1D</v>
      </c>
      <c r="C20" s="5">
        <v>0.44791666666666669</v>
      </c>
      <c r="D20" s="5">
        <v>0.6166666666666667</v>
      </c>
      <c r="E20" s="2">
        <f t="shared" ref="E20" si="2">(D20-C20)*24</f>
        <v>4.0500000000000007</v>
      </c>
      <c r="F20">
        <v>0</v>
      </c>
      <c r="G20">
        <v>289.97199999999998</v>
      </c>
      <c r="H20">
        <v>1293.1859999999999</v>
      </c>
      <c r="I20">
        <v>905.73900000000003</v>
      </c>
      <c r="J20" s="1">
        <f>G20*(2^(F20))</f>
        <v>289.97199999999998</v>
      </c>
      <c r="K20" s="1">
        <f>H20*(2^(F20))</f>
        <v>1293.1859999999999</v>
      </c>
      <c r="L20" s="1">
        <f>I20*(2^(F20))</f>
        <v>905.73900000000003</v>
      </c>
      <c r="M20" s="1">
        <f t="shared" ref="M20" si="3">J20*$B$15*$G$6</f>
        <v>5.4857174897063451E-4</v>
      </c>
      <c r="N20" s="1" t="e">
        <f t="shared" ref="N20" si="4">K20*$C$15*$G$6</f>
        <v>#DIV/0!</v>
      </c>
      <c r="O20" s="1">
        <f t="shared" ref="O20" si="5">L20*$D$15*$G$6</f>
        <v>3.99134980073952E-4</v>
      </c>
      <c r="P20" s="1">
        <f t="shared" ref="P20" si="6">M20*$J$4</f>
        <v>0.27428587448531727</v>
      </c>
      <c r="Q20" s="1" t="e">
        <f t="shared" ref="Q20" si="7">N20*$J$4</f>
        <v>#DIV/0!</v>
      </c>
      <c r="R20" s="1">
        <f t="shared" ref="R20" si="8">O20*$J$4</f>
        <v>0.19956749003697599</v>
      </c>
      <c r="S20" s="1">
        <f>P20/$E$20</f>
        <v>6.7724907280325236E-2</v>
      </c>
      <c r="T20" s="1" t="e">
        <f>Q20/$E$20</f>
        <v>#DIV/0!</v>
      </c>
      <c r="U20" s="1">
        <f>R20/$E$20</f>
        <v>4.9275923465919989E-2</v>
      </c>
      <c r="V20" s="6" t="str">
        <f t="shared" ref="V20" si="9">A20</f>
        <v>B</v>
      </c>
    </row>
    <row r="21" spans="1:22" x14ac:dyDescent="0.25">
      <c r="D21" s="5"/>
    </row>
    <row r="22" spans="1:22" x14ac:dyDescent="0.25">
      <c r="A22" s="6" t="s">
        <v>49</v>
      </c>
      <c r="B22" s="7" t="s">
        <v>50</v>
      </c>
      <c r="C22" s="7" t="s">
        <v>42</v>
      </c>
      <c r="D22" s="8" t="s">
        <v>51</v>
      </c>
      <c r="E22" s="8" t="s">
        <v>52</v>
      </c>
      <c r="G22"/>
    </row>
    <row r="23" spans="1:22" ht="22.5" x14ac:dyDescent="0.25">
      <c r="A23" s="6">
        <v>1</v>
      </c>
      <c r="B23" s="6" t="s">
        <v>55</v>
      </c>
      <c r="C23" s="9" t="s">
        <v>54</v>
      </c>
      <c r="D23" s="9" t="s">
        <v>58</v>
      </c>
      <c r="E23" s="9" t="s">
        <v>53</v>
      </c>
      <c r="G23"/>
    </row>
    <row r="24" spans="1:22" ht="22.5" x14ac:dyDescent="0.25">
      <c r="A24" s="6">
        <v>2</v>
      </c>
      <c r="B24" s="6" t="s">
        <v>56</v>
      </c>
      <c r="C24" s="9" t="s">
        <v>54</v>
      </c>
      <c r="D24" s="9" t="s">
        <v>58</v>
      </c>
      <c r="E24" s="9" t="s">
        <v>53</v>
      </c>
      <c r="G24"/>
    </row>
    <row r="25" spans="1:22" x14ac:dyDescent="0.25">
      <c r="A25" s="3"/>
      <c r="B25" s="4"/>
      <c r="G25"/>
    </row>
    <row r="26" spans="1:22" x14ac:dyDescent="0.25">
      <c r="A26" s="3"/>
      <c r="B26" s="4"/>
    </row>
    <row r="27" spans="1:22" x14ac:dyDescent="0.25">
      <c r="A27" s="10"/>
      <c r="B27" s="10"/>
      <c r="C27" s="10"/>
    </row>
    <row r="28" spans="1:22" x14ac:dyDescent="0.25">
      <c r="A28" s="3"/>
      <c r="B28" s="4"/>
    </row>
    <row r="29" spans="1:22" x14ac:dyDescent="0.25">
      <c r="A29" s="3"/>
      <c r="B29" s="4"/>
    </row>
    <row r="30" spans="1:22" x14ac:dyDescent="0.25">
      <c r="A30" s="10"/>
      <c r="B30" s="10"/>
      <c r="C30" s="10"/>
    </row>
    <row r="31" spans="1:22" x14ac:dyDescent="0.25">
      <c r="A31" s="3"/>
      <c r="B31" s="4"/>
    </row>
    <row r="32" spans="1:22" x14ac:dyDescent="0.25">
      <c r="A32" s="3"/>
      <c r="B32" s="4"/>
    </row>
    <row r="33" spans="1:3" x14ac:dyDescent="0.25">
      <c r="A33" s="10"/>
      <c r="B33" s="10"/>
      <c r="C33" s="10"/>
    </row>
    <row r="34" spans="1:3" x14ac:dyDescent="0.25">
      <c r="A34" s="3"/>
      <c r="B34" s="4"/>
    </row>
    <row r="35" spans="1:3" x14ac:dyDescent="0.25">
      <c r="A35" s="3"/>
      <c r="B35" s="4"/>
    </row>
    <row r="36" spans="1:3" x14ac:dyDescent="0.25">
      <c r="A36" s="10"/>
      <c r="B36" s="10"/>
      <c r="C36" s="10"/>
    </row>
    <row r="37" spans="1:3" x14ac:dyDescent="0.25">
      <c r="A37" s="3"/>
      <c r="B37" s="4"/>
    </row>
    <row r="38" spans="1:3" x14ac:dyDescent="0.25">
      <c r="A38" s="3"/>
    </row>
    <row r="39" spans="1:3" x14ac:dyDescent="0.25">
      <c r="A39" s="10"/>
      <c r="B39" s="10"/>
      <c r="C39" s="10"/>
    </row>
    <row r="41" spans="1:3" x14ac:dyDescent="0.25">
      <c r="A41" s="3"/>
      <c r="B41" s="4"/>
    </row>
    <row r="42" spans="1:3" x14ac:dyDescent="0.25">
      <c r="A42" s="3"/>
      <c r="B42" s="4"/>
    </row>
    <row r="43" spans="1:3" x14ac:dyDescent="0.25">
      <c r="A43" s="3"/>
      <c r="B43" s="4"/>
    </row>
    <row r="44" spans="1:3" x14ac:dyDescent="0.25">
      <c r="A44" s="3"/>
      <c r="B44" s="4"/>
    </row>
    <row r="45" spans="1:3" x14ac:dyDescent="0.25">
      <c r="A45" s="3"/>
      <c r="B45" s="4"/>
    </row>
    <row r="46" spans="1:3" x14ac:dyDescent="0.25">
      <c r="A46" s="3"/>
      <c r="B46" s="4"/>
    </row>
    <row r="47" spans="1:3" x14ac:dyDescent="0.25">
      <c r="A47" s="3"/>
      <c r="B47" s="4"/>
    </row>
    <row r="48" spans="1:3" x14ac:dyDescent="0.25">
      <c r="A48" s="3"/>
      <c r="B48" s="4"/>
    </row>
    <row r="49" spans="1:2" x14ac:dyDescent="0.25">
      <c r="A49" s="3"/>
      <c r="B49" s="4"/>
    </row>
  </sheetData>
  <mergeCells count="11">
    <mergeCell ref="I2:I3"/>
    <mergeCell ref="A17:C17"/>
    <mergeCell ref="A39:C39"/>
    <mergeCell ref="B5:D5"/>
    <mergeCell ref="A27:C27"/>
    <mergeCell ref="A30:C30"/>
    <mergeCell ref="A33:C33"/>
    <mergeCell ref="A36:C36"/>
    <mergeCell ref="B7:D7"/>
    <mergeCell ref="H9:O15"/>
    <mergeCell ref="H8:O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University of Liverpool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Piercy, Verity</dc:creator>
  <cp:lastModifiedBy>Piercy, Verity</cp:lastModifiedBy>
  <dcterms:created xsi:type="dcterms:W3CDTF">2016-12-20T10:52:31Z</dcterms:created>
  <dcterms:modified xsi:type="dcterms:W3CDTF">2019-07-30T18:18:35Z</dcterms:modified>
</cp:coreProperties>
</file>